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250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B26" i="2"/>
  <c r="C26"/>
  <c r="C27"/>
  <c r="C25"/>
  <c r="C24"/>
  <c r="C23"/>
  <c r="C19"/>
  <c r="D14"/>
  <c r="C14"/>
  <c r="E22"/>
  <c r="C22"/>
  <c r="C21"/>
  <c r="C20"/>
  <c r="C16"/>
  <c r="C15"/>
  <c r="C13"/>
  <c r="C10"/>
  <c r="C12" s="1"/>
  <c r="B27"/>
  <c r="B25"/>
  <c r="B24"/>
  <c r="B23"/>
  <c r="B22"/>
  <c r="B21"/>
  <c r="B20"/>
  <c r="B19"/>
  <c r="B16"/>
  <c r="B15"/>
  <c r="B14"/>
  <c r="B13"/>
  <c r="B10"/>
  <c r="B12" s="1"/>
  <c r="D20"/>
  <c r="E20" s="1"/>
  <c r="D18"/>
  <c r="D11"/>
  <c r="D17"/>
  <c r="D24" l="1"/>
  <c r="E24" s="1"/>
  <c r="D22"/>
  <c r="D19"/>
  <c r="E19" s="1"/>
  <c r="D27"/>
  <c r="E27" s="1"/>
  <c r="D25"/>
  <c r="E25" s="1"/>
  <c r="D21"/>
  <c r="E21" s="1"/>
  <c r="D23"/>
  <c r="E23" s="1"/>
  <c r="D16"/>
  <c r="E16" s="1"/>
  <c r="D13"/>
  <c r="E13" s="1"/>
  <c r="D26"/>
  <c r="E26" s="1"/>
  <c r="E14"/>
  <c r="D15"/>
  <c r="E15" s="1"/>
  <c r="D10"/>
  <c r="E10" s="1"/>
  <c r="D12" l="1"/>
  <c r="E12" s="1"/>
</calcChain>
</file>

<file path=xl/sharedStrings.xml><?xml version="1.0" encoding="utf-8"?>
<sst xmlns="http://schemas.openxmlformats.org/spreadsheetml/2006/main" count="24" uniqueCount="24">
  <si>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</si>
  <si>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</si>
  <si>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</si>
  <si>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</si>
  <si>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</si>
  <si>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</si>
  <si>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</si>
  <si>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</si>
  <si>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</si>
  <si>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</si>
  <si>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</si>
  <si>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</si>
  <si>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</si>
  <si>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</si>
  <si>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</si>
  <si>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</si>
  <si>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</si>
  <si>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</si>
  <si>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</si>
  <si>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Безвозмездные денежные поступления от бюджетов других уровней</t>
  </si>
  <si>
    <t>темп                 роста(+)         снижения (-)</t>
  </si>
  <si>
    <t>Сопоставимая информация  о финансовых результатах деятельности Комитета финансов администрации МО "Всеволожский муниципальный район" Ленинградской области  на 01.01.2025 года (тыс. руб.)</t>
  </si>
  <si>
    <t>2023 год</t>
  </si>
  <si>
    <t>2024год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</si>
</sst>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2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3" xfId="0" applyNumberFormat="1" applyFont="1" applyFill="1" applyBorder="1" applyProtection="1">
      <protection locked="0"/>
    </xf>
    <xf numFmtId="4" fontId="18" fillId="4" borderId="94" xfId="64" applyNumberFormat="1" applyFont="1" applyFill="1" applyBorder="1" applyAlignment="1" applyProtection="1">
      <alignment horizontal="right" wrapText="1"/>
    </xf>
    <xf numFmtId="4" fontId="19" fillId="4" borderId="96" xfId="0" applyNumberFormat="1" applyFont="1" applyFill="1" applyBorder="1" applyProtection="1">
      <protection locked="0"/>
    </xf>
    <xf numFmtId="4" fontId="22" fillId="4" borderId="97" xfId="0" applyNumberFormat="1" applyFont="1" applyFill="1" applyBorder="1" applyProtection="1">
      <protection locked="0"/>
    </xf>
    <xf numFmtId="4" fontId="22" fillId="4" borderId="98" xfId="0" applyNumberFormat="1" applyFont="1" applyFill="1" applyBorder="1" applyProtection="1">
      <protection locked="0"/>
    </xf>
    <xf numFmtId="10" fontId="22" fillId="4" borderId="95" xfId="0" applyNumberFormat="1" applyFont="1" applyFill="1" applyBorder="1" applyProtection="1">
      <protection locked="0"/>
    </xf>
    <xf numFmtId="0" fontId="16" fillId="4" borderId="93" xfId="36" applyNumberFormat="1" applyFont="1" applyFill="1" applyBorder="1" applyProtection="1">
      <alignment horizontal="left" wrapText="1"/>
    </xf>
    <xf numFmtId="4" fontId="18" fillId="4" borderId="99" xfId="31" applyNumberFormat="1" applyFont="1" applyFill="1" applyBorder="1" applyAlignment="1" applyProtection="1">
      <alignment horizontal="right" wrapText="1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2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  <xf numFmtId="10" fontId="19" fillId="4" borderId="100" xfId="0" applyNumberFormat="1" applyFont="1" applyFill="1" applyBorder="1" applyProtection="1"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activeCell="F30" sqref="F30"/>
    </sheetView>
  </sheetViews>
  <sheetFormatPr defaultColWidth="9.140625" defaultRowHeight="18.75"/>
  <cols>
    <col min="1" max="1" width="66" style="1" customWidth="1"/>
    <col min="2" max="2" width="27.5703125" style="1" customWidth="1"/>
    <col min="3" max="3" width="29" style="1" customWidth="1"/>
    <col min="4" max="4" width="28.85546875" style="1" customWidth="1"/>
    <col min="5" max="5" width="25.42578125" style="1" customWidth="1"/>
    <col min="6" max="6" width="35.28515625" style="1" customWidth="1"/>
    <col min="7" max="7" width="21.7109375" style="1" customWidth="1"/>
    <col min="8" max="16384" width="9.140625" style="1"/>
  </cols>
  <sheetData>
    <row r="1" spans="1:6" ht="18.75" customHeight="1">
      <c r="A1" s="49" t="s">
        <v>21</v>
      </c>
      <c r="B1" s="49"/>
      <c r="C1" s="49"/>
      <c r="D1" s="49"/>
      <c r="E1" s="49"/>
    </row>
    <row r="2" spans="1:6" ht="18.75" customHeight="1">
      <c r="A2" s="49"/>
      <c r="B2" s="49"/>
      <c r="C2" s="49"/>
      <c r="D2" s="49"/>
      <c r="E2" s="49"/>
    </row>
    <row r="3" spans="1:6">
      <c r="A3" s="49"/>
      <c r="B3" s="49"/>
      <c r="C3" s="49"/>
      <c r="D3" s="49"/>
      <c r="E3" s="49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50" t="s">
        <v>0</v>
      </c>
      <c r="B6" s="60" t="s">
        <v>22</v>
      </c>
      <c r="C6" s="51" t="s">
        <v>23</v>
      </c>
      <c r="D6" s="54" t="s">
        <v>18</v>
      </c>
      <c r="E6" s="57" t="s">
        <v>20</v>
      </c>
    </row>
    <row r="7" spans="1:6">
      <c r="A7" s="50"/>
      <c r="B7" s="50"/>
      <c r="C7" s="52"/>
      <c r="D7" s="55"/>
      <c r="E7" s="58"/>
    </row>
    <row r="8" spans="1:6" ht="54" customHeight="1">
      <c r="A8" s="50"/>
      <c r="B8" s="50"/>
      <c r="C8" s="53"/>
      <c r="D8" s="56"/>
      <c r="E8" s="59"/>
    </row>
    <row r="9" spans="1:6" ht="19.5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9.5" thickBot="1">
      <c r="A10" s="29" t="s">
        <v>11</v>
      </c>
      <c r="B10" s="37">
        <f>1312032289.25/1000</f>
        <v>1312032.2892499999</v>
      </c>
      <c r="C10" s="37">
        <f>1204232436.73/1000</f>
        <v>1204232.43673</v>
      </c>
      <c r="D10" s="40">
        <f>C10-B10</f>
        <v>-107799.85251999996</v>
      </c>
      <c r="E10" s="36">
        <f>(D10)/B10</f>
        <v>-8.2162499660448016E-2</v>
      </c>
    </row>
    <row r="11" spans="1:6" s="2" customFormat="1">
      <c r="A11" s="6" t="s">
        <v>1</v>
      </c>
      <c r="B11" s="48">
        <v>0</v>
      </c>
      <c r="C11" s="48">
        <v>0</v>
      </c>
      <c r="D11" s="41">
        <f t="shared" ref="D11:D27" si="0">C11-B11</f>
        <v>0</v>
      </c>
      <c r="E11" s="34">
        <v>0</v>
      </c>
    </row>
    <row r="12" spans="1:6" s="2" customFormat="1">
      <c r="A12" s="47" t="s">
        <v>17</v>
      </c>
      <c r="B12" s="19">
        <f>B10-B11</f>
        <v>1312032.2892499999</v>
      </c>
      <c r="C12" s="19">
        <f>C10-C11</f>
        <v>1204232.43673</v>
      </c>
      <c r="D12" s="28">
        <f t="shared" si="0"/>
        <v>-107799.85251999996</v>
      </c>
      <c r="E12" s="38">
        <f>(D12)/B12</f>
        <v>-8.2162499660448016E-2</v>
      </c>
      <c r="F12" s="14"/>
    </row>
    <row r="13" spans="1:6" s="2" customFormat="1" ht="38.25" thickBot="1">
      <c r="A13" s="35" t="s">
        <v>19</v>
      </c>
      <c r="B13" s="19">
        <f>1311726960.96/1000</f>
        <v>1311726.9609600001</v>
      </c>
      <c r="C13" s="19">
        <f>1204159334/1000</f>
        <v>1204159.334</v>
      </c>
      <c r="D13" s="28">
        <f t="shared" si="0"/>
        <v>-107567.62696000002</v>
      </c>
      <c r="E13" s="39">
        <f t="shared" ref="E13:E27" si="1">(D13)/B13</f>
        <v>-8.2004586443260738E-2</v>
      </c>
      <c r="F13" s="14"/>
    </row>
    <row r="14" spans="1:6" s="2" customFormat="1" ht="19.5" thickBot="1">
      <c r="A14" s="15" t="s">
        <v>10</v>
      </c>
      <c r="B14" s="42">
        <f>1340140755.21/1000</f>
        <v>1340140.7552100001</v>
      </c>
      <c r="C14" s="42">
        <f>SUM(C15+C16+C17+C18+C19+C20+C21+C22)/1000</f>
        <v>1962.6264100399999</v>
      </c>
      <c r="D14" s="43">
        <f>C14-B14</f>
        <v>-1338178.12879996</v>
      </c>
      <c r="E14" s="36">
        <f t="shared" si="1"/>
        <v>-0.99853550725742046</v>
      </c>
    </row>
    <row r="15" spans="1:6" s="2" customFormat="1" ht="37.5">
      <c r="A15" s="6" t="s">
        <v>2</v>
      </c>
      <c r="B15" s="17">
        <f>68858491.55/1000</f>
        <v>68858.491549999992</v>
      </c>
      <c r="C15" s="17">
        <f>74006050.45/1000</f>
        <v>74006.05045000001</v>
      </c>
      <c r="D15" s="41">
        <f t="shared" si="0"/>
        <v>5147.5589000000182</v>
      </c>
      <c r="E15" s="46">
        <f t="shared" si="1"/>
        <v>7.4755615235373524E-2</v>
      </c>
      <c r="F15" s="14"/>
    </row>
    <row r="16" spans="1:6" s="2" customFormat="1">
      <c r="A16" s="4" t="s">
        <v>3</v>
      </c>
      <c r="B16" s="20">
        <f>1045205.01/1000</f>
        <v>1045.2050099999999</v>
      </c>
      <c r="C16" s="20">
        <f>1504923.34/1000</f>
        <v>1504.9233400000001</v>
      </c>
      <c r="D16" s="44">
        <f t="shared" si="0"/>
        <v>459.71833000000015</v>
      </c>
      <c r="E16" s="38">
        <f t="shared" si="1"/>
        <v>0.43983555915025724</v>
      </c>
    </row>
    <row r="17" spans="1:6" s="2" customFormat="1" ht="37.5">
      <c r="A17" s="4" t="s">
        <v>4</v>
      </c>
      <c r="B17" s="20">
        <v>0</v>
      </c>
      <c r="C17" s="20">
        <v>0</v>
      </c>
      <c r="D17" s="44">
        <f t="shared" si="0"/>
        <v>0</v>
      </c>
      <c r="E17" s="38">
        <v>0</v>
      </c>
    </row>
    <row r="18" spans="1:6" s="2" customFormat="1">
      <c r="A18" s="5" t="s">
        <v>5</v>
      </c>
      <c r="B18" s="20">
        <v>0</v>
      </c>
      <c r="C18" s="20">
        <v>0</v>
      </c>
      <c r="D18" s="44">
        <f t="shared" si="0"/>
        <v>0</v>
      </c>
      <c r="E18" s="38">
        <v>0</v>
      </c>
    </row>
    <row r="19" spans="1:6" s="2" customFormat="1">
      <c r="A19" s="5" t="s">
        <v>6</v>
      </c>
      <c r="B19" s="21">
        <f>1269448627.46/1000</f>
        <v>1269448.6274600001</v>
      </c>
      <c r="C19" s="21">
        <f>1886215234.77/1000</f>
        <v>1886215.23477</v>
      </c>
      <c r="D19" s="44">
        <f t="shared" si="0"/>
        <v>616766.60730999988</v>
      </c>
      <c r="E19" s="38">
        <f t="shared" si="1"/>
        <v>0.48585393214695799</v>
      </c>
    </row>
    <row r="20" spans="1:6" s="2" customFormat="1">
      <c r="A20" s="5" t="s">
        <v>7</v>
      </c>
      <c r="B20" s="21">
        <f>38317.86/1000</f>
        <v>38.317860000000003</v>
      </c>
      <c r="C20" s="21">
        <f>131174.55/1000</f>
        <v>131.17454999999998</v>
      </c>
      <c r="D20" s="44">
        <f t="shared" si="0"/>
        <v>92.856689999999986</v>
      </c>
      <c r="E20" s="38">
        <f t="shared" si="1"/>
        <v>2.4233266158391928</v>
      </c>
    </row>
    <row r="21" spans="1:6" s="2" customFormat="1">
      <c r="A21" s="5" t="s">
        <v>8</v>
      </c>
      <c r="B21" s="21">
        <f>749613.33/1000</f>
        <v>749.61332999999991</v>
      </c>
      <c r="C21" s="21">
        <f>769026.93/1000</f>
        <v>769.02693000000011</v>
      </c>
      <c r="D21" s="44">
        <f t="shared" si="0"/>
        <v>19.413600000000201</v>
      </c>
      <c r="E21" s="38">
        <f t="shared" si="1"/>
        <v>2.5898152051271824E-2</v>
      </c>
    </row>
    <row r="22" spans="1:6" s="2" customFormat="1" ht="19.5" thickBot="1">
      <c r="A22" s="7" t="s">
        <v>9</v>
      </c>
      <c r="B22" s="22">
        <f>500/1000</f>
        <v>0.5</v>
      </c>
      <c r="C22" s="22">
        <f>0/1000</f>
        <v>0</v>
      </c>
      <c r="D22" s="45">
        <f t="shared" si="0"/>
        <v>-0.5</v>
      </c>
      <c r="E22" s="39">
        <f t="shared" si="1"/>
        <v>-1</v>
      </c>
    </row>
    <row r="23" spans="1:6" s="2" customFormat="1" ht="19.5" thickBot="1">
      <c r="A23" s="16" t="s">
        <v>12</v>
      </c>
      <c r="B23" s="18">
        <f>-28108465.96/1000</f>
        <v>-28108.465960000001</v>
      </c>
      <c r="C23" s="18">
        <f>-758393973.31/1000</f>
        <v>-758393.97330999991</v>
      </c>
      <c r="D23" s="40">
        <f t="shared" si="0"/>
        <v>-730285.50734999985</v>
      </c>
      <c r="E23" s="61">
        <f t="shared" si="1"/>
        <v>25.980980548324446</v>
      </c>
    </row>
    <row r="24" spans="1:6" s="2" customFormat="1">
      <c r="A24" s="8" t="s">
        <v>13</v>
      </c>
      <c r="B24" s="23">
        <f>-91113.84/1000</f>
        <v>-91.113839999999996</v>
      </c>
      <c r="C24" s="23">
        <f>-59896.71/1000</f>
        <v>-59.896709999999999</v>
      </c>
      <c r="D24" s="33">
        <f t="shared" si="0"/>
        <v>31.217129999999997</v>
      </c>
      <c r="E24" s="34">
        <f t="shared" si="1"/>
        <v>-0.34261677479513541</v>
      </c>
      <c r="F24" s="14"/>
    </row>
    <row r="25" spans="1:6" s="2" customFormat="1" ht="37.5">
      <c r="A25" s="9" t="s">
        <v>14</v>
      </c>
      <c r="B25" s="26">
        <f>-28017352.12/1000</f>
        <v>-28017.35212</v>
      </c>
      <c r="C25" s="26">
        <f>-758334076.6/1000</f>
        <v>-758334.07660000003</v>
      </c>
      <c r="D25" s="28">
        <f t="shared" si="0"/>
        <v>-730316.72447999998</v>
      </c>
      <c r="E25" s="38">
        <f t="shared" si="1"/>
        <v>26.066586212430412</v>
      </c>
      <c r="F25" s="14"/>
    </row>
    <row r="26" spans="1:6" s="2" customFormat="1">
      <c r="A26" s="10" t="s">
        <v>15</v>
      </c>
      <c r="B26" s="24">
        <f>-78508188.48/1000</f>
        <v>-78508.188479999997</v>
      </c>
      <c r="C26" s="24">
        <f>(-758334076.6+-715530026.05)/1000</f>
        <v>-1473864.10265</v>
      </c>
      <c r="D26" s="28">
        <f t="shared" si="0"/>
        <v>-1395355.91417</v>
      </c>
      <c r="E26" s="38">
        <f t="shared" si="1"/>
        <v>17.773380601253685</v>
      </c>
    </row>
    <row r="27" spans="1:6" s="2" customFormat="1">
      <c r="A27" s="3" t="s">
        <v>16</v>
      </c>
      <c r="B27" s="25">
        <f>-50490836.36/1000</f>
        <v>-50490.836360000001</v>
      </c>
      <c r="C27" s="25">
        <f>42804050.55/1000</f>
        <v>42804.05055</v>
      </c>
      <c r="D27" s="28">
        <f t="shared" si="0"/>
        <v>93294.886910000001</v>
      </c>
      <c r="E27" s="38">
        <f t="shared" si="1"/>
        <v>-1.8477587941860742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2024-03-19T11:36:42Z</cp:lastPrinted>
  <dcterms:created xsi:type="dcterms:W3CDTF">2019-10-30T07:07:57Z</dcterms:created>
  <dcterms:modified xsi:type="dcterms:W3CDTF">2025-04-07T10:54:18Z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